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/>
  <mc:AlternateContent xmlns:mc="http://schemas.openxmlformats.org/markup-compatibility/2006">
    <mc:Choice Requires="x15">
      <x15ac:absPath xmlns:x15ac="http://schemas.microsoft.com/office/spreadsheetml/2010/11/ac" url="C:\Users\brom\OneDrive\OneDrive - University of Maine System\Documents\Antarctica\I-177 Pliocene\Publications\Bromley et al\Figures &amp; Tables\"/>
    </mc:Choice>
  </mc:AlternateContent>
  <xr:revisionPtr revIDLastSave="0" documentId="13_ncr:1_{184227C3-6165-4C53-8E37-EA6CC6000D87}" xr6:coauthVersionLast="47" xr6:coauthVersionMax="47" xr10:uidLastSave="{00000000-0000-0000-0000-000000000000}"/>
  <bookViews>
    <workbookView xWindow="-108" yWindow="-108" windowWidth="23256" windowHeight="12576" tabRatio="522" xr2:uid="{00000000-000D-0000-FFFF-FFFF00000000}"/>
  </bookViews>
  <sheets>
    <sheet name="Table S4A" sheetId="2" r:id="rId1"/>
    <sheet name="Table S4B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3" l="1"/>
  <c r="L13" i="3" s="1"/>
  <c r="D15" i="3"/>
  <c r="K15" i="3" s="1"/>
  <c r="L15" i="3" s="1"/>
  <c r="C15" i="3"/>
  <c r="B15" i="3"/>
  <c r="D14" i="3"/>
  <c r="K14" i="3" s="1"/>
  <c r="C14" i="3"/>
  <c r="B14" i="3"/>
  <c r="A14" i="3"/>
  <c r="D13" i="3"/>
  <c r="C13" i="3"/>
  <c r="B13" i="3"/>
  <c r="D12" i="3"/>
  <c r="K12" i="3" s="1"/>
  <c r="C12" i="3"/>
  <c r="B12" i="3"/>
  <c r="A12" i="3"/>
  <c r="D11" i="3"/>
  <c r="K11" i="3" s="1"/>
  <c r="L11" i="3" s="1"/>
  <c r="C11" i="3"/>
  <c r="B11" i="3"/>
  <c r="D10" i="3"/>
  <c r="K10" i="3" s="1"/>
  <c r="C10" i="3"/>
  <c r="B10" i="3"/>
  <c r="A10" i="3"/>
  <c r="F10" i="3" l="1"/>
  <c r="H10" i="3" s="1"/>
  <c r="L10" i="3"/>
  <c r="E10" i="3" s="1"/>
  <c r="G10" i="3" s="1"/>
  <c r="I10" i="3" s="1"/>
  <c r="L12" i="3"/>
  <c r="E12" i="3" s="1"/>
  <c r="G12" i="3" s="1"/>
  <c r="I12" i="3" s="1"/>
  <c r="F12" i="3"/>
  <c r="H12" i="3" s="1"/>
  <c r="F14" i="3"/>
  <c r="H14" i="3" s="1"/>
  <c r="L14" i="3"/>
  <c r="E14" i="3" s="1"/>
  <c r="G14" i="3" s="1"/>
  <c r="I14" i="3" s="1"/>
</calcChain>
</file>

<file path=xl/sharedStrings.xml><?xml version="1.0" encoding="utf-8"?>
<sst xmlns="http://schemas.openxmlformats.org/spreadsheetml/2006/main" count="144" uniqueCount="51">
  <si>
    <t>Heating</t>
  </si>
  <si>
    <t>Sample name</t>
  </si>
  <si>
    <t>Aliquot</t>
  </si>
  <si>
    <t>weight (g)</t>
  </si>
  <si>
    <t>+/-</t>
  </si>
  <si>
    <t>a</t>
  </si>
  <si>
    <t xml:space="preserve">Percent of total </t>
  </si>
  <si>
    <t>Total</t>
  </si>
  <si>
    <t>temperature</t>
  </si>
  <si>
    <t>time</t>
  </si>
  <si>
    <t>This heating step</t>
  </si>
  <si>
    <t>(deg C)</t>
  </si>
  <si>
    <t>(hr)</t>
  </si>
  <si>
    <t>in this heating step</t>
  </si>
  <si>
    <t>released in this step</t>
  </si>
  <si>
    <t>b</t>
  </si>
  <si>
    <t>15-OTW-011-MOG</t>
  </si>
  <si>
    <t>15-OTW-012-MOG</t>
  </si>
  <si>
    <t>15-OTW-013-MOG</t>
  </si>
  <si>
    <t>Resulting cosmogenic</t>
  </si>
  <si>
    <t>Individual aliquots</t>
  </si>
  <si>
    <t>Error-weighted mean</t>
  </si>
  <si>
    <t>aliquot</t>
  </si>
  <si>
    <t>(Matoms/g)</t>
  </si>
  <si>
    <t>Wi</t>
  </si>
  <si>
    <t>WiXi</t>
  </si>
  <si>
    <t>correction (%)</t>
  </si>
  <si>
    <t>Relative</t>
  </si>
  <si>
    <t>size of</t>
  </si>
  <si>
    <r>
      <t xml:space="preserve">Table S4A: </t>
    </r>
    <r>
      <rPr>
        <sz val="12"/>
        <rFont val="Calibri"/>
        <family val="2"/>
        <scheme val="minor"/>
      </rPr>
      <t xml:space="preserve">Step-degassing Ne analyses for quartz from sandstone erratics at Otway Massif. </t>
    </r>
  </si>
  <si>
    <r>
      <t xml:space="preserve">Excess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</t>
    </r>
    <r>
      <rPr>
        <vertAlign val="superscript"/>
        <sz val="12"/>
        <rFont val="Calibri"/>
        <family val="2"/>
        <scheme val="minor"/>
      </rPr>
      <t>5</t>
    </r>
  </si>
  <si>
    <r>
      <t xml:space="preserve">Excess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 as</t>
    </r>
  </si>
  <si>
    <r>
      <t xml:space="preserve">Total </t>
    </r>
    <r>
      <rPr>
        <vertAlign val="superscript"/>
        <sz val="12"/>
        <rFont val="Calibri"/>
        <family val="2"/>
        <scheme val="minor"/>
      </rPr>
      <t>20</t>
    </r>
    <r>
      <rPr>
        <sz val="12"/>
        <rFont val="Calibri"/>
        <family val="2"/>
        <scheme val="minor"/>
      </rPr>
      <t>Ne released</t>
    </r>
    <r>
      <rPr>
        <vertAlign val="superscript"/>
        <sz val="12"/>
        <rFont val="Calibri"/>
        <family val="2"/>
        <scheme val="minor"/>
      </rPr>
      <t>1</t>
    </r>
  </si>
  <si>
    <r>
      <t xml:space="preserve">Total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 released</t>
    </r>
    <r>
      <rPr>
        <vertAlign val="superscript"/>
        <sz val="12"/>
        <rFont val="Calibri"/>
        <family val="2"/>
        <scheme val="minor"/>
      </rPr>
      <t>2</t>
    </r>
  </si>
  <si>
    <r>
      <t xml:space="preserve">Total </t>
    </r>
    <r>
      <rPr>
        <vertAlign val="superscript"/>
        <sz val="12"/>
        <rFont val="Calibri"/>
        <family val="2"/>
        <scheme val="minor"/>
      </rPr>
      <t>22</t>
    </r>
    <r>
      <rPr>
        <sz val="12"/>
        <rFont val="Calibri"/>
        <family val="2"/>
        <scheme val="minor"/>
      </rPr>
      <t>Ne released</t>
    </r>
    <r>
      <rPr>
        <vertAlign val="superscript"/>
        <sz val="12"/>
        <rFont val="Calibri"/>
        <family val="2"/>
        <scheme val="minor"/>
      </rPr>
      <t>3</t>
    </r>
  </si>
  <si>
    <r>
      <t>21</t>
    </r>
    <r>
      <rPr>
        <sz val="12"/>
        <rFont val="Calibri"/>
        <family val="2"/>
        <scheme val="minor"/>
      </rPr>
      <t xml:space="preserve">Ne / </t>
    </r>
    <r>
      <rPr>
        <vertAlign val="superscript"/>
        <sz val="12"/>
        <rFont val="Calibri"/>
        <family val="2"/>
        <scheme val="minor"/>
      </rPr>
      <t>20</t>
    </r>
    <r>
      <rPr>
        <sz val="12"/>
        <rFont val="Calibri"/>
        <family val="2"/>
        <scheme val="minor"/>
      </rPr>
      <t>Ne</t>
    </r>
    <r>
      <rPr>
        <vertAlign val="superscript"/>
        <sz val="12"/>
        <rFont val="Calibri"/>
        <family val="2"/>
        <scheme val="minor"/>
      </rPr>
      <t>4</t>
    </r>
  </si>
  <si>
    <r>
      <t>22</t>
    </r>
    <r>
      <rPr>
        <sz val="12"/>
        <rFont val="Calibri"/>
        <family val="2"/>
        <scheme val="minor"/>
      </rPr>
      <t xml:space="preserve">Ne / </t>
    </r>
    <r>
      <rPr>
        <vertAlign val="superscript"/>
        <sz val="12"/>
        <rFont val="Calibri"/>
        <family val="2"/>
        <scheme val="minor"/>
      </rPr>
      <t>20</t>
    </r>
    <r>
      <rPr>
        <sz val="12"/>
        <rFont val="Calibri"/>
        <family val="2"/>
        <scheme val="minor"/>
      </rPr>
      <t>Ne</t>
    </r>
    <r>
      <rPr>
        <vertAlign val="superscript"/>
        <sz val="12"/>
        <rFont val="Calibri"/>
        <family val="2"/>
        <scheme val="minor"/>
      </rPr>
      <t>4</t>
    </r>
  </si>
  <si>
    <r>
      <t xml:space="preserve">% of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 released</t>
    </r>
  </si>
  <si>
    <r>
      <t xml:space="preserve">excess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</t>
    </r>
  </si>
  <si>
    <r>
      <t>(10</t>
    </r>
    <r>
      <rPr>
        <vertAlign val="superscript"/>
        <sz val="12"/>
        <rFont val="Calibri"/>
        <family val="2"/>
        <scheme val="minor"/>
      </rPr>
      <t>9</t>
    </r>
    <r>
      <rPr>
        <sz val="12"/>
        <rFont val="Calibri"/>
        <family val="2"/>
        <scheme val="minor"/>
      </rPr>
      <t xml:space="preserve"> atoms)</t>
    </r>
  </si>
  <si>
    <r>
      <t>(10</t>
    </r>
    <r>
      <rPr>
        <vertAlign val="superscript"/>
        <sz val="12"/>
        <rFont val="Calibri"/>
        <family val="2"/>
        <scheme val="minor"/>
      </rPr>
      <t>6</t>
    </r>
    <r>
      <rPr>
        <sz val="12"/>
        <rFont val="Calibri"/>
        <family val="2"/>
        <scheme val="minor"/>
      </rPr>
      <t xml:space="preserve"> atoms)</t>
    </r>
  </si>
  <si>
    <r>
      <t>(10</t>
    </r>
    <r>
      <rPr>
        <vertAlign val="superscript"/>
        <sz val="12"/>
        <rFont val="Calibri"/>
        <family val="2"/>
        <scheme val="minor"/>
      </rPr>
      <t>-3</t>
    </r>
    <r>
      <rPr>
        <sz val="12"/>
        <rFont val="Calibri"/>
        <family val="2"/>
        <scheme val="minor"/>
      </rPr>
      <t>)</t>
    </r>
  </si>
  <si>
    <r>
      <t>(10</t>
    </r>
    <r>
      <rPr>
        <vertAlign val="superscript"/>
        <sz val="12"/>
        <rFont val="Calibri"/>
        <family val="2"/>
        <scheme val="minor"/>
      </rPr>
      <t>6</t>
    </r>
    <r>
      <rPr>
        <sz val="12"/>
        <rFont val="Calibri"/>
        <family val="2"/>
        <scheme val="minor"/>
      </rPr>
      <t xml:space="preserve"> atoms g</t>
    </r>
    <r>
      <rPr>
        <vertAlign val="superscript"/>
        <sz val="12"/>
        <rFont val="Calibri"/>
        <family val="2"/>
        <scheme val="minor"/>
      </rPr>
      <t>-1</t>
    </r>
    <r>
      <rPr>
        <sz val="12"/>
        <rFont val="Calibri"/>
        <family val="2"/>
        <scheme val="minor"/>
      </rPr>
      <t>)</t>
    </r>
  </si>
  <si>
    <r>
      <t>1</t>
    </r>
    <r>
      <rPr>
        <sz val="12"/>
        <rFont val="Calibri"/>
        <family val="2"/>
        <scheme val="minor"/>
      </rPr>
      <t xml:space="preserve"> Computed by comparison to </t>
    </r>
    <r>
      <rPr>
        <vertAlign val="superscript"/>
        <sz val="12"/>
        <rFont val="Calibri"/>
        <family val="2"/>
        <scheme val="minor"/>
      </rPr>
      <t>20</t>
    </r>
    <r>
      <rPr>
        <sz val="12"/>
        <rFont val="Calibri"/>
        <family val="2"/>
        <scheme val="minor"/>
      </rPr>
      <t xml:space="preserve">Ne signal in air pipettes. 1-sigma uncertainty includes measurement uncertainty of </t>
    </r>
    <r>
      <rPr>
        <vertAlign val="superscript"/>
        <sz val="12"/>
        <rFont val="Calibri"/>
        <family val="2"/>
        <scheme val="minor"/>
      </rPr>
      <t>20</t>
    </r>
    <r>
      <rPr>
        <sz val="12"/>
        <rFont val="Calibri"/>
        <family val="2"/>
        <scheme val="minor"/>
      </rPr>
      <t>Ne signal in this analysis and the reproducibility of the air pipette signal</t>
    </r>
  </si>
  <si>
    <r>
      <t>2</t>
    </r>
    <r>
      <rPr>
        <sz val="12"/>
        <rFont val="Calibri"/>
        <family val="2"/>
        <scheme val="minor"/>
      </rPr>
      <t xml:space="preserve"> Computed by comparison to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 xml:space="preserve">Ne signal in air pipettes. 1-sigma uncertainty includes measurement uncertainty of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 signal in this analysis and the reproducibility of the air pipette signal</t>
    </r>
  </si>
  <si>
    <r>
      <t>3</t>
    </r>
    <r>
      <rPr>
        <sz val="12"/>
        <rFont val="Calibri"/>
        <family val="2"/>
        <scheme val="minor"/>
      </rPr>
      <t xml:space="preserve"> Computed by comparison to </t>
    </r>
    <r>
      <rPr>
        <vertAlign val="superscript"/>
        <sz val="12"/>
        <rFont val="Calibri"/>
        <family val="2"/>
        <scheme val="minor"/>
      </rPr>
      <t>22</t>
    </r>
    <r>
      <rPr>
        <sz val="12"/>
        <rFont val="Calibri"/>
        <family val="2"/>
        <scheme val="minor"/>
      </rPr>
      <t xml:space="preserve">Ne signal in air pipettes. 1-sigma uncertainty includes measurement uncertainty of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 signal in this analysis and the reproducibility of the air pipette signal</t>
    </r>
  </si>
  <si>
    <r>
      <t>4</t>
    </r>
    <r>
      <rPr>
        <sz val="12"/>
        <rFont val="Calibri"/>
        <family val="2"/>
        <scheme val="minor"/>
      </rPr>
      <t xml:space="preserve"> Isotope ratio measured internally during each analysis: does not involve normalization to the Ne isotope signals in the air pipettes. </t>
    </r>
  </si>
  <si>
    <r>
      <t>5</t>
    </r>
    <r>
      <rPr>
        <sz val="12"/>
        <rFont val="Calibri"/>
        <family val="2"/>
        <scheme val="minor"/>
      </rPr>
      <t xml:space="preserve"> Computed by comparison of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 xml:space="preserve">Ne signal to air pipettes. </t>
    </r>
  </si>
  <si>
    <r>
      <t xml:space="preserve">Total excess </t>
    </r>
    <r>
      <rPr>
        <vertAlign val="superscript"/>
        <sz val="12"/>
        <color theme="1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 concentration</t>
    </r>
  </si>
  <si>
    <r>
      <rPr>
        <vertAlign val="superscript"/>
        <sz val="12"/>
        <color theme="1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>Ne concentration</t>
    </r>
  </si>
  <si>
    <r>
      <rPr>
        <b/>
        <sz val="12"/>
        <rFont val="Calibri"/>
        <family val="2"/>
        <scheme val="minor"/>
      </rPr>
      <t>Table S4B</t>
    </r>
    <r>
      <rPr>
        <sz val="12"/>
        <rFont val="Calibri"/>
        <family val="2"/>
        <scheme val="minor"/>
      </rPr>
      <t xml:space="preserve">. Nucleogenic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 xml:space="preserve">Ne correction for Otway Massif quartz samples. Assumes average nucleogenic </t>
    </r>
    <r>
      <rPr>
        <vertAlign val="superscript"/>
        <sz val="12"/>
        <rFont val="Calibri"/>
        <family val="2"/>
        <scheme val="minor"/>
      </rPr>
      <t>21</t>
    </r>
    <r>
      <rPr>
        <sz val="12"/>
        <rFont val="Calibri"/>
        <family val="2"/>
        <scheme val="minor"/>
      </rPr>
      <t xml:space="preserve">Ne concentration in Roberts Massif sandstones (Balter-Kennedy et al., 2020).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</si>
</sst>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0"/>
      <name val="Comic Sans MS"/>
    </font>
    <font>
      <sz val="8"/>
      <name val="Comic Sans MS"/>
      <family val="4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3" fillId="0" borderId="0" xfId="0" applyNumberFormat="1" applyFont="1"/>
    <xf numFmtId="0" fontId="3" fillId="0" borderId="0" xfId="0" quotePrefix="1" applyFont="1" applyAlignment="1">
      <alignment horizontal="center"/>
    </xf>
    <xf numFmtId="165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2" fontId="3" fillId="0" borderId="0" xfId="0" applyNumberFormat="1" applyFont="1"/>
    <xf numFmtId="2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/>
    </xf>
    <xf numFmtId="0" fontId="4" fillId="0" borderId="0" xfId="0" applyFont="1"/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7"/>
  <sheetViews>
    <sheetView tabSelected="1" workbookViewId="0">
      <selection activeCell="E8" sqref="E8"/>
    </sheetView>
  </sheetViews>
  <sheetFormatPr defaultColWidth="11.19921875" defaultRowHeight="15.6" x14ac:dyDescent="0.3"/>
  <cols>
    <col min="1" max="1" width="16.296875" style="2" customWidth="1"/>
    <col min="2" max="2" width="7.5" style="2" customWidth="1"/>
    <col min="3" max="3" width="9.59765625" style="2" customWidth="1"/>
    <col min="4" max="4" width="11.19921875" style="2"/>
    <col min="5" max="5" width="8.5" style="2" customWidth="1"/>
    <col min="6" max="6" width="8.796875" style="2" customWidth="1"/>
    <col min="7" max="7" width="4.296875" style="2" customWidth="1"/>
    <col min="8" max="9" width="8.796875" style="2" customWidth="1"/>
    <col min="10" max="10" width="4.296875" style="2" customWidth="1"/>
    <col min="11" max="12" width="8.796875" style="2" customWidth="1"/>
    <col min="13" max="13" width="4.296875" style="2" customWidth="1"/>
    <col min="14" max="15" width="8.796875" style="2" customWidth="1"/>
    <col min="16" max="16" width="4.296875" style="2" customWidth="1"/>
    <col min="17" max="18" width="8.796875" style="2" customWidth="1"/>
    <col min="19" max="19" width="4.296875" style="2" customWidth="1"/>
    <col min="20" max="21" width="8.796875" style="2" customWidth="1"/>
    <col min="22" max="22" width="4.296875" style="2" customWidth="1"/>
    <col min="23" max="23" width="8.796875" style="2" customWidth="1"/>
    <col min="24" max="24" width="3.796875" style="2" customWidth="1"/>
    <col min="25" max="25" width="19.69921875" style="2" customWidth="1"/>
    <col min="26" max="26" width="16.796875" style="2" customWidth="1"/>
    <col min="27" max="27" width="8.796875" style="2" customWidth="1"/>
    <col min="28" max="28" width="4.296875" style="2" customWidth="1"/>
    <col min="29" max="29" width="8.796875" style="2" customWidth="1"/>
    <col min="30" max="16384" width="11.19921875" style="2"/>
  </cols>
  <sheetData>
    <row r="1" spans="1:29" x14ac:dyDescent="0.3">
      <c r="A1" s="1" t="s">
        <v>29</v>
      </c>
      <c r="Y1" s="3"/>
      <c r="Z1" s="3"/>
    </row>
    <row r="2" spans="1:29" x14ac:dyDescent="0.3">
      <c r="Y2" s="3"/>
      <c r="Z2" s="3"/>
    </row>
    <row r="3" spans="1:29" ht="17.399999999999999" x14ac:dyDescent="0.3">
      <c r="B3" s="3"/>
      <c r="C3" s="3"/>
      <c r="D3" s="3" t="s">
        <v>0</v>
      </c>
      <c r="E3" s="3" t="s">
        <v>0</v>
      </c>
      <c r="U3" s="19" t="s">
        <v>30</v>
      </c>
      <c r="V3" s="19"/>
      <c r="W3" s="19"/>
      <c r="Y3" s="3" t="s">
        <v>31</v>
      </c>
      <c r="Z3" s="3" t="s">
        <v>6</v>
      </c>
      <c r="AA3" s="19" t="s">
        <v>7</v>
      </c>
      <c r="AB3" s="19"/>
      <c r="AC3" s="19"/>
    </row>
    <row r="4" spans="1:29" ht="17.399999999999999" x14ac:dyDescent="0.3">
      <c r="B4" s="3"/>
      <c r="C4" s="3" t="s">
        <v>2</v>
      </c>
      <c r="D4" s="3" t="s">
        <v>8</v>
      </c>
      <c r="E4" s="3" t="s">
        <v>9</v>
      </c>
      <c r="F4" s="19" t="s">
        <v>32</v>
      </c>
      <c r="G4" s="19"/>
      <c r="H4" s="19"/>
      <c r="I4" s="19" t="s">
        <v>33</v>
      </c>
      <c r="J4" s="19"/>
      <c r="K4" s="19"/>
      <c r="L4" s="19" t="s">
        <v>34</v>
      </c>
      <c r="M4" s="19"/>
      <c r="N4" s="19"/>
      <c r="O4" s="20" t="s">
        <v>35</v>
      </c>
      <c r="P4" s="19"/>
      <c r="Q4" s="19"/>
      <c r="R4" s="20" t="s">
        <v>36</v>
      </c>
      <c r="S4" s="19"/>
      <c r="T4" s="19"/>
      <c r="U4" s="19" t="s">
        <v>10</v>
      </c>
      <c r="V4" s="19"/>
      <c r="W4" s="19"/>
      <c r="Y4" s="3" t="s">
        <v>37</v>
      </c>
      <c r="Z4" s="3" t="s">
        <v>38</v>
      </c>
      <c r="AA4" s="19" t="s">
        <v>38</v>
      </c>
      <c r="AB4" s="19"/>
      <c r="AC4" s="19"/>
    </row>
    <row r="5" spans="1:29" ht="17.399999999999999" x14ac:dyDescent="0.3">
      <c r="A5" s="2" t="s">
        <v>1</v>
      </c>
      <c r="B5" s="3" t="s">
        <v>2</v>
      </c>
      <c r="C5" s="3" t="s">
        <v>3</v>
      </c>
      <c r="D5" s="3" t="s">
        <v>11</v>
      </c>
      <c r="E5" s="3" t="s">
        <v>12</v>
      </c>
      <c r="F5" s="19" t="s">
        <v>39</v>
      </c>
      <c r="G5" s="19"/>
      <c r="H5" s="19"/>
      <c r="I5" s="19" t="s">
        <v>40</v>
      </c>
      <c r="J5" s="19"/>
      <c r="K5" s="19"/>
      <c r="L5" s="19" t="s">
        <v>40</v>
      </c>
      <c r="M5" s="19"/>
      <c r="N5" s="19"/>
      <c r="O5" s="19" t="s">
        <v>41</v>
      </c>
      <c r="P5" s="19"/>
      <c r="Q5" s="19"/>
      <c r="R5" s="19" t="s">
        <v>41</v>
      </c>
      <c r="S5" s="19"/>
      <c r="T5" s="19"/>
      <c r="U5" s="19" t="s">
        <v>42</v>
      </c>
      <c r="V5" s="19"/>
      <c r="W5" s="19"/>
      <c r="Y5" s="3" t="s">
        <v>13</v>
      </c>
      <c r="Z5" s="3" t="s">
        <v>14</v>
      </c>
      <c r="AA5" s="19" t="s">
        <v>42</v>
      </c>
      <c r="AB5" s="19"/>
      <c r="AC5" s="19"/>
    </row>
    <row r="6" spans="1:29" ht="16.2" thickBot="1" x14ac:dyDescent="0.3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4"/>
      <c r="Y6" s="5"/>
      <c r="Z6" s="5"/>
      <c r="AA6" s="5"/>
      <c r="AB6" s="5"/>
      <c r="AC6" s="5"/>
    </row>
    <row r="7" spans="1:29" ht="16.2" thickTop="1" x14ac:dyDescent="0.3"/>
    <row r="8" spans="1:29" x14ac:dyDescent="0.3">
      <c r="A8" s="2" t="s">
        <v>16</v>
      </c>
      <c r="B8" s="3" t="s">
        <v>5</v>
      </c>
      <c r="C8" s="3">
        <v>0.1027</v>
      </c>
      <c r="D8" s="3">
        <v>850</v>
      </c>
      <c r="E8" s="3">
        <v>0.25</v>
      </c>
      <c r="F8" s="6">
        <v>3.5501999999999998</v>
      </c>
      <c r="G8" s="7" t="s">
        <v>4</v>
      </c>
      <c r="H8" s="8">
        <v>6.2100000000000002E-2</v>
      </c>
      <c r="I8" s="6">
        <v>38.115000000000002</v>
      </c>
      <c r="J8" s="7" t="s">
        <v>4</v>
      </c>
      <c r="K8" s="9">
        <v>0.84399999999999997</v>
      </c>
      <c r="L8" s="6">
        <v>385.173</v>
      </c>
      <c r="M8" s="7" t="s">
        <v>4</v>
      </c>
      <c r="N8" s="8">
        <v>6.3529999999999998</v>
      </c>
      <c r="O8" s="6">
        <v>10.523999999999999</v>
      </c>
      <c r="P8" s="7" t="s">
        <v>4</v>
      </c>
      <c r="Q8" s="8">
        <v>0.107</v>
      </c>
      <c r="R8" s="10">
        <v>105.8</v>
      </c>
      <c r="S8" s="7" t="s">
        <v>4</v>
      </c>
      <c r="T8" s="11">
        <v>0.8</v>
      </c>
      <c r="U8" s="12">
        <v>267.42</v>
      </c>
      <c r="V8" s="7" t="s">
        <v>4</v>
      </c>
      <c r="W8" s="13">
        <v>6.44</v>
      </c>
      <c r="Y8" s="14">
        <v>72.055710350255808</v>
      </c>
      <c r="Z8" s="14">
        <v>98.733616392837362</v>
      </c>
      <c r="AA8" s="10">
        <v>270.85000000000002</v>
      </c>
      <c r="AB8" s="7" t="s">
        <v>4</v>
      </c>
      <c r="AC8" s="11">
        <v>6.4812421648940104</v>
      </c>
    </row>
    <row r="9" spans="1:29" x14ac:dyDescent="0.3">
      <c r="B9" s="3"/>
      <c r="C9" s="3"/>
      <c r="D9" s="3">
        <v>1200</v>
      </c>
      <c r="E9" s="3">
        <v>0.25</v>
      </c>
      <c r="F9" s="6">
        <v>0.24970000000000001</v>
      </c>
      <c r="G9" s="7" t="s">
        <v>4</v>
      </c>
      <c r="H9" s="8">
        <v>8.3999999999999995E-3</v>
      </c>
      <c r="I9" s="6">
        <v>1.1060000000000001</v>
      </c>
      <c r="J9" s="7" t="s">
        <v>4</v>
      </c>
      <c r="K9" s="9">
        <v>7.3999999999999996E-2</v>
      </c>
      <c r="L9" s="6">
        <v>25.574000000000002</v>
      </c>
      <c r="M9" s="7" t="s">
        <v>4</v>
      </c>
      <c r="N9" s="8">
        <v>1.65</v>
      </c>
      <c r="O9" s="6">
        <v>4.3360000000000003</v>
      </c>
      <c r="P9" s="7" t="s">
        <v>4</v>
      </c>
      <c r="Q9" s="8">
        <v>0.308</v>
      </c>
      <c r="R9" s="10">
        <v>100</v>
      </c>
      <c r="S9" s="7" t="s">
        <v>4</v>
      </c>
      <c r="T9" s="11">
        <v>7.1</v>
      </c>
      <c r="U9" s="12">
        <v>3.43</v>
      </c>
      <c r="V9" s="7" t="s">
        <v>4</v>
      </c>
      <c r="W9" s="13">
        <v>0.73</v>
      </c>
      <c r="Y9" s="14">
        <v>31.85</v>
      </c>
      <c r="Z9" s="14">
        <v>1.266383607162636</v>
      </c>
      <c r="AA9" s="10"/>
      <c r="AB9" s="7"/>
      <c r="AC9" s="11"/>
    </row>
    <row r="10" spans="1:29" x14ac:dyDescent="0.3">
      <c r="B10" s="3"/>
      <c r="C10" s="3"/>
      <c r="D10" s="3"/>
      <c r="E10" s="3"/>
      <c r="F10" s="6"/>
      <c r="G10" s="7"/>
      <c r="H10" s="8"/>
      <c r="I10" s="6"/>
      <c r="J10" s="7"/>
      <c r="K10" s="9"/>
      <c r="L10" s="6"/>
      <c r="M10" s="7"/>
      <c r="N10" s="8"/>
      <c r="O10" s="6"/>
      <c r="P10" s="7"/>
      <c r="Q10" s="8"/>
      <c r="R10" s="10"/>
      <c r="S10" s="7"/>
      <c r="T10" s="11"/>
      <c r="U10" s="15"/>
      <c r="V10" s="7"/>
      <c r="W10" s="13"/>
      <c r="Y10" s="14"/>
      <c r="Z10" s="14"/>
      <c r="AA10" s="10"/>
      <c r="AB10" s="7"/>
      <c r="AC10" s="11"/>
    </row>
    <row r="11" spans="1:29" x14ac:dyDescent="0.3">
      <c r="B11" s="3" t="s">
        <v>15</v>
      </c>
      <c r="C11" s="3">
        <v>0.1072</v>
      </c>
      <c r="D11" s="3">
        <v>850</v>
      </c>
      <c r="E11" s="3">
        <v>0.25</v>
      </c>
      <c r="F11" s="6">
        <v>3.3856999999999999</v>
      </c>
      <c r="G11" s="7" t="s">
        <v>4</v>
      </c>
      <c r="H11" s="8">
        <v>4.7500000000000001E-2</v>
      </c>
      <c r="I11" s="6">
        <v>38.533000000000001</v>
      </c>
      <c r="J11" s="7" t="s">
        <v>4</v>
      </c>
      <c r="K11" s="9">
        <v>0.60599999999999998</v>
      </c>
      <c r="L11" s="6">
        <v>372.27499999999998</v>
      </c>
      <c r="M11" s="7" t="s">
        <v>4</v>
      </c>
      <c r="N11" s="8">
        <v>5.6950000000000003</v>
      </c>
      <c r="O11" s="6">
        <v>11.119</v>
      </c>
      <c r="P11" s="7" t="s">
        <v>4</v>
      </c>
      <c r="Q11" s="8">
        <v>0.115</v>
      </c>
      <c r="R11" s="10">
        <v>107.4</v>
      </c>
      <c r="S11" s="7" t="s">
        <v>4</v>
      </c>
      <c r="T11" s="11">
        <v>0.8</v>
      </c>
      <c r="U11" s="12">
        <v>264.42</v>
      </c>
      <c r="V11" s="7" t="s">
        <v>4</v>
      </c>
      <c r="W11" s="13">
        <v>4.83</v>
      </c>
      <c r="Y11" s="14">
        <v>73.562463343108504</v>
      </c>
      <c r="Z11" s="14">
        <v>97.987770983879926</v>
      </c>
      <c r="AA11" s="10">
        <v>269.85000000000002</v>
      </c>
      <c r="AB11" s="7" t="s">
        <v>4</v>
      </c>
      <c r="AC11" s="11">
        <v>4.8925760086073264</v>
      </c>
    </row>
    <row r="12" spans="1:29" x14ac:dyDescent="0.3">
      <c r="B12" s="3"/>
      <c r="C12" s="3"/>
      <c r="D12" s="3">
        <v>1200</v>
      </c>
      <c r="E12" s="3">
        <v>0.25</v>
      </c>
      <c r="F12" s="6">
        <v>0.37990000000000002</v>
      </c>
      <c r="G12" s="7" t="s">
        <v>4</v>
      </c>
      <c r="H12" s="8">
        <v>9.1999999999999998E-3</v>
      </c>
      <c r="I12" s="6">
        <v>1.7250000000000001</v>
      </c>
      <c r="J12" s="7" t="s">
        <v>4</v>
      </c>
      <c r="K12" s="9">
        <v>8.3000000000000004E-2</v>
      </c>
      <c r="L12" s="6">
        <v>40.43</v>
      </c>
      <c r="M12" s="7" t="s">
        <v>4</v>
      </c>
      <c r="N12" s="8">
        <v>1.792</v>
      </c>
      <c r="O12" s="6">
        <v>4.4610000000000003</v>
      </c>
      <c r="P12" s="7" t="s">
        <v>4</v>
      </c>
      <c r="Q12" s="8">
        <v>0.22500000000000001</v>
      </c>
      <c r="R12" s="10">
        <v>104.2</v>
      </c>
      <c r="S12" s="7" t="s">
        <v>4</v>
      </c>
      <c r="T12" s="11">
        <v>4.8</v>
      </c>
      <c r="U12" s="12">
        <v>5.43</v>
      </c>
      <c r="V12" s="7" t="s">
        <v>4</v>
      </c>
      <c r="W12" s="13">
        <v>0.78</v>
      </c>
      <c r="Y12" s="14">
        <v>33.74469565217391</v>
      </c>
      <c r="Z12" s="14">
        <v>2.0122290161200667</v>
      </c>
      <c r="AA12" s="10"/>
      <c r="AB12" s="7"/>
      <c r="AC12" s="11"/>
    </row>
    <row r="14" spans="1:29" x14ac:dyDescent="0.3">
      <c r="A14" s="2" t="s">
        <v>17</v>
      </c>
      <c r="B14" s="3" t="s">
        <v>5</v>
      </c>
      <c r="C14" s="3">
        <v>0.1176</v>
      </c>
      <c r="D14" s="3">
        <v>850</v>
      </c>
      <c r="E14" s="3">
        <v>0.25</v>
      </c>
      <c r="F14" s="6">
        <v>4.2135999999999996</v>
      </c>
      <c r="G14" s="7" t="s">
        <v>4</v>
      </c>
      <c r="H14" s="8">
        <v>7.2900000000000006E-2</v>
      </c>
      <c r="I14" s="6">
        <v>63.396000000000001</v>
      </c>
      <c r="J14" s="7" t="s">
        <v>4</v>
      </c>
      <c r="K14" s="9">
        <v>1.3109999999999999</v>
      </c>
      <c r="L14" s="6">
        <v>479.31</v>
      </c>
      <c r="M14" s="7" t="s">
        <v>4</v>
      </c>
      <c r="N14" s="8">
        <v>7.6319999999999997</v>
      </c>
      <c r="O14" s="6">
        <v>14.747</v>
      </c>
      <c r="P14" s="7" t="s">
        <v>4</v>
      </c>
      <c r="Q14" s="8">
        <v>8.6999999999999994E-2</v>
      </c>
      <c r="R14" s="10">
        <v>110.9</v>
      </c>
      <c r="S14" s="7" t="s">
        <v>4</v>
      </c>
      <c r="T14" s="11">
        <v>0.6</v>
      </c>
      <c r="U14" s="12">
        <v>431.94</v>
      </c>
      <c r="V14" s="7" t="s">
        <v>4</v>
      </c>
      <c r="W14" s="13">
        <v>9.1199999999999992</v>
      </c>
      <c r="Y14" s="14">
        <v>80.125156161272002</v>
      </c>
      <c r="Z14" s="14">
        <v>98.968930437173498</v>
      </c>
      <c r="AA14" s="10">
        <v>436.44</v>
      </c>
      <c r="AB14" s="7" t="s">
        <v>4</v>
      </c>
      <c r="AC14" s="11">
        <v>9.155020480588778</v>
      </c>
    </row>
    <row r="15" spans="1:29" x14ac:dyDescent="0.3">
      <c r="B15" s="3"/>
      <c r="C15" s="3"/>
      <c r="D15" s="3">
        <v>1200</v>
      </c>
      <c r="E15" s="3">
        <v>0.25</v>
      </c>
      <c r="F15" s="6">
        <v>0.28560000000000002</v>
      </c>
      <c r="G15" s="7" t="s">
        <v>4</v>
      </c>
      <c r="H15" s="8">
        <v>9.2999999999999992E-3</v>
      </c>
      <c r="I15" s="6">
        <v>1.391</v>
      </c>
      <c r="J15" s="7" t="s">
        <v>4</v>
      </c>
      <c r="K15" s="9">
        <v>9.4E-2</v>
      </c>
      <c r="L15" s="6">
        <v>31.603999999999999</v>
      </c>
      <c r="M15" s="7" t="s">
        <v>4</v>
      </c>
      <c r="N15" s="8">
        <v>1.7150000000000001</v>
      </c>
      <c r="O15" s="6">
        <v>4.766</v>
      </c>
      <c r="P15" s="7" t="s">
        <v>4</v>
      </c>
      <c r="Q15" s="8">
        <v>0.33900000000000002</v>
      </c>
      <c r="R15" s="10">
        <v>108.1</v>
      </c>
      <c r="S15" s="7" t="s">
        <v>4</v>
      </c>
      <c r="T15" s="11">
        <v>6.6</v>
      </c>
      <c r="U15" s="12">
        <v>4.5</v>
      </c>
      <c r="V15" s="7" t="s">
        <v>4</v>
      </c>
      <c r="W15" s="13">
        <v>0.8</v>
      </c>
      <c r="Y15" s="14">
        <v>38.044572250179726</v>
      </c>
      <c r="Z15" s="14">
        <v>1.0310695628265054</v>
      </c>
      <c r="AA15" s="10"/>
      <c r="AB15" s="7"/>
      <c r="AC15" s="11"/>
    </row>
    <row r="17" spans="1:29" x14ac:dyDescent="0.3">
      <c r="B17" s="3" t="s">
        <v>15</v>
      </c>
      <c r="C17" s="3">
        <v>0.11890000000000001</v>
      </c>
      <c r="D17" s="3">
        <v>850</v>
      </c>
      <c r="E17" s="3">
        <v>0.25</v>
      </c>
      <c r="F17" s="6">
        <v>3.9201000000000001</v>
      </c>
      <c r="G17" s="7" t="s">
        <v>4</v>
      </c>
      <c r="H17" s="8">
        <v>5.5300000000000002E-2</v>
      </c>
      <c r="I17" s="6">
        <v>61.853000000000002</v>
      </c>
      <c r="J17" s="7" t="s">
        <v>4</v>
      </c>
      <c r="K17" s="9">
        <v>0.85799999999999998</v>
      </c>
      <c r="L17" s="6">
        <v>445.73700000000002</v>
      </c>
      <c r="M17" s="7" t="s">
        <v>4</v>
      </c>
      <c r="N17" s="8">
        <v>6.4550000000000001</v>
      </c>
      <c r="O17" s="6">
        <v>15.417999999999999</v>
      </c>
      <c r="P17" s="7" t="s">
        <v>4</v>
      </c>
      <c r="Q17" s="8">
        <v>0.114</v>
      </c>
      <c r="R17" s="10">
        <v>111</v>
      </c>
      <c r="S17" s="7" t="s">
        <v>4</v>
      </c>
      <c r="T17" s="11">
        <v>0.7</v>
      </c>
      <c r="U17" s="12">
        <v>421.37</v>
      </c>
      <c r="V17" s="7" t="s">
        <v>4</v>
      </c>
      <c r="W17" s="13">
        <v>6.21</v>
      </c>
      <c r="Y17" s="14">
        <v>80.999940180751139</v>
      </c>
      <c r="Z17" s="14">
        <v>99.001456698463414</v>
      </c>
      <c r="AA17" s="10">
        <v>425.62</v>
      </c>
      <c r="AB17" s="7" t="s">
        <v>4</v>
      </c>
      <c r="AC17" s="11">
        <v>6.2460387446765004</v>
      </c>
    </row>
    <row r="18" spans="1:29" x14ac:dyDescent="0.3">
      <c r="B18" s="3"/>
      <c r="C18" s="3"/>
      <c r="D18" s="3">
        <v>1200</v>
      </c>
      <c r="E18" s="3">
        <v>0.25</v>
      </c>
      <c r="F18" s="6">
        <v>0.34520000000000001</v>
      </c>
      <c r="G18" s="7" t="s">
        <v>4</v>
      </c>
      <c r="H18" s="8">
        <v>9.5999999999999992E-3</v>
      </c>
      <c r="I18" s="6">
        <v>1.544</v>
      </c>
      <c r="J18" s="7" t="s">
        <v>4</v>
      </c>
      <c r="K18" s="9">
        <v>7.6999999999999999E-2</v>
      </c>
      <c r="L18" s="6">
        <v>36.783999999999999</v>
      </c>
      <c r="M18" s="7" t="s">
        <v>4</v>
      </c>
      <c r="N18" s="8">
        <v>1.8149999999999999</v>
      </c>
      <c r="O18" s="6">
        <v>4.3929999999999998</v>
      </c>
      <c r="P18" s="7" t="s">
        <v>4</v>
      </c>
      <c r="Q18" s="8">
        <v>0.23799999999999999</v>
      </c>
      <c r="R18" s="10">
        <v>104.3</v>
      </c>
      <c r="S18" s="7" t="s">
        <v>4</v>
      </c>
      <c r="T18" s="11">
        <v>5.5</v>
      </c>
      <c r="U18" s="12">
        <v>4.25</v>
      </c>
      <c r="V18" s="7" t="s">
        <v>4</v>
      </c>
      <c r="W18" s="13">
        <v>0.67</v>
      </c>
      <c r="Y18" s="14">
        <v>32.728303108808291</v>
      </c>
      <c r="Z18" s="14">
        <v>0.998543301536582</v>
      </c>
      <c r="AA18" s="10"/>
      <c r="AB18" s="7"/>
      <c r="AC18" s="11"/>
    </row>
    <row r="20" spans="1:29" x14ac:dyDescent="0.3">
      <c r="A20" s="2" t="s">
        <v>18</v>
      </c>
      <c r="B20" s="3" t="s">
        <v>5</v>
      </c>
      <c r="C20" s="3">
        <v>0.12559999999999999</v>
      </c>
      <c r="D20" s="3">
        <v>850</v>
      </c>
      <c r="E20" s="3">
        <v>0.25</v>
      </c>
      <c r="F20" s="6">
        <v>4.2670000000000003</v>
      </c>
      <c r="G20" s="7" t="s">
        <v>4</v>
      </c>
      <c r="H20" s="8">
        <v>7.1900000000000006E-2</v>
      </c>
      <c r="I20" s="6">
        <v>126.684</v>
      </c>
      <c r="J20" s="7" t="s">
        <v>4</v>
      </c>
      <c r="K20" s="9">
        <v>2.5609999999999999</v>
      </c>
      <c r="L20" s="6">
        <v>560.56600000000003</v>
      </c>
      <c r="M20" s="7" t="s">
        <v>4</v>
      </c>
      <c r="N20" s="8">
        <v>8.6</v>
      </c>
      <c r="O20" s="6">
        <v>29.138000000000002</v>
      </c>
      <c r="P20" s="7" t="s">
        <v>4</v>
      </c>
      <c r="Q20" s="8">
        <v>0.17699999999999999</v>
      </c>
      <c r="R20" s="10">
        <v>128.1</v>
      </c>
      <c r="S20" s="7" t="s">
        <v>4</v>
      </c>
      <c r="T20" s="11">
        <v>0.7</v>
      </c>
      <c r="U20" s="12">
        <v>908.35</v>
      </c>
      <c r="V20" s="7" t="s">
        <v>4</v>
      </c>
      <c r="W20" s="13">
        <v>18.52</v>
      </c>
      <c r="Y20" s="14">
        <v>90.057749992106338</v>
      </c>
      <c r="Z20" s="14">
        <v>99.611795282325716</v>
      </c>
      <c r="AA20" s="10">
        <v>911.89</v>
      </c>
      <c r="AB20" s="7" t="s">
        <v>4</v>
      </c>
      <c r="AC20" s="11">
        <v>18.525226044504826</v>
      </c>
    </row>
    <row r="21" spans="1:29" x14ac:dyDescent="0.3">
      <c r="B21" s="3"/>
      <c r="C21" s="3"/>
      <c r="D21" s="3">
        <v>1200</v>
      </c>
      <c r="E21" s="3">
        <v>0.25</v>
      </c>
      <c r="F21" s="6">
        <v>0.111</v>
      </c>
      <c r="G21" s="7" t="s">
        <v>4</v>
      </c>
      <c r="H21" s="8">
        <v>6.4000000000000003E-3</v>
      </c>
      <c r="I21" s="6">
        <v>0.77900000000000003</v>
      </c>
      <c r="J21" s="7" t="s">
        <v>4</v>
      </c>
      <c r="K21" s="9">
        <v>5.2999999999999999E-2</v>
      </c>
      <c r="L21" s="6">
        <v>12.653</v>
      </c>
      <c r="M21" s="7" t="s">
        <v>4</v>
      </c>
      <c r="N21" s="8">
        <v>1.571</v>
      </c>
      <c r="O21" s="6">
        <v>6.8659999999999997</v>
      </c>
      <c r="P21" s="7" t="s">
        <v>4</v>
      </c>
      <c r="Q21" s="8">
        <v>0.59099999999999997</v>
      </c>
      <c r="R21" s="10">
        <v>111.4</v>
      </c>
      <c r="S21" s="7" t="s">
        <v>4</v>
      </c>
      <c r="T21" s="11">
        <v>15.1</v>
      </c>
      <c r="U21" s="12">
        <v>3.54</v>
      </c>
      <c r="V21" s="7" t="s">
        <v>4</v>
      </c>
      <c r="W21" s="13">
        <v>0.44</v>
      </c>
      <c r="Y21" s="14">
        <v>57.076251604621305</v>
      </c>
      <c r="Z21" s="14">
        <v>0.38820471767428094</v>
      </c>
      <c r="AA21" s="10"/>
      <c r="AB21" s="7"/>
      <c r="AC21" s="11"/>
    </row>
    <row r="23" spans="1:29" x14ac:dyDescent="0.3">
      <c r="B23" s="3" t="s">
        <v>15</v>
      </c>
      <c r="C23" s="3">
        <v>0.1225</v>
      </c>
      <c r="D23" s="3">
        <v>850</v>
      </c>
      <c r="E23" s="3">
        <v>0.25</v>
      </c>
      <c r="F23" s="6">
        <v>3.6808000000000001</v>
      </c>
      <c r="G23" s="7" t="s">
        <v>4</v>
      </c>
      <c r="H23" s="8">
        <v>5.3400000000000003E-2</v>
      </c>
      <c r="I23" s="6">
        <v>117.492</v>
      </c>
      <c r="J23" s="7" t="s">
        <v>4</v>
      </c>
      <c r="K23" s="9">
        <v>1.5129999999999999</v>
      </c>
      <c r="L23" s="6">
        <v>494.637</v>
      </c>
      <c r="M23" s="7" t="s">
        <v>4</v>
      </c>
      <c r="N23" s="8">
        <v>6.9269999999999996</v>
      </c>
      <c r="O23" s="6">
        <v>31.196999999999999</v>
      </c>
      <c r="P23" s="7" t="s">
        <v>4</v>
      </c>
      <c r="Q23" s="8">
        <v>0.19700000000000001</v>
      </c>
      <c r="R23" s="10">
        <v>131.19999999999999</v>
      </c>
      <c r="S23" s="7" t="s">
        <v>4</v>
      </c>
      <c r="T23" s="11">
        <v>0.8</v>
      </c>
      <c r="U23" s="12">
        <v>870.21</v>
      </c>
      <c r="V23" s="7" t="s">
        <v>4</v>
      </c>
      <c r="W23" s="13">
        <v>11.35</v>
      </c>
      <c r="Y23" s="14">
        <v>90.730198651823102</v>
      </c>
      <c r="Z23" s="14">
        <v>99.584592145015108</v>
      </c>
      <c r="AA23" s="10">
        <v>873.84</v>
      </c>
      <c r="AB23" s="7" t="s">
        <v>4</v>
      </c>
      <c r="AC23" s="11">
        <v>11.364303762219663</v>
      </c>
    </row>
    <row r="24" spans="1:29" x14ac:dyDescent="0.3">
      <c r="B24" s="3"/>
      <c r="C24" s="3"/>
      <c r="D24" s="3">
        <v>1200</v>
      </c>
      <c r="E24" s="3">
        <v>0.25</v>
      </c>
      <c r="F24" s="6">
        <v>0.13980000000000001</v>
      </c>
      <c r="G24" s="7" t="s">
        <v>4</v>
      </c>
      <c r="H24" s="8">
        <v>9.4999999999999998E-3</v>
      </c>
      <c r="I24" s="6">
        <v>0.86399999999999999</v>
      </c>
      <c r="J24" s="7" t="s">
        <v>4</v>
      </c>
      <c r="K24" s="9">
        <v>6.5000000000000002E-2</v>
      </c>
      <c r="L24" s="6">
        <v>16.103000000000002</v>
      </c>
      <c r="M24" s="7" t="s">
        <v>4</v>
      </c>
      <c r="N24" s="8">
        <v>1.579</v>
      </c>
      <c r="O24" s="6">
        <v>6.0730000000000004</v>
      </c>
      <c r="P24" s="7" t="s">
        <v>4</v>
      </c>
      <c r="Q24" s="8">
        <v>0.60499999999999998</v>
      </c>
      <c r="R24" s="10">
        <v>112.8</v>
      </c>
      <c r="S24" s="7" t="s">
        <v>4</v>
      </c>
      <c r="T24" s="11">
        <v>13.3</v>
      </c>
      <c r="U24" s="12">
        <v>3.63</v>
      </c>
      <c r="V24" s="7" t="s">
        <v>4</v>
      </c>
      <c r="W24" s="13">
        <v>0.56999999999999995</v>
      </c>
      <c r="Y24" s="14">
        <v>51.467013888888893</v>
      </c>
      <c r="Z24" s="14">
        <v>0.4154078549848943</v>
      </c>
      <c r="AA24" s="10"/>
      <c r="AB24" s="7"/>
      <c r="AC24" s="11"/>
    </row>
    <row r="25" spans="1:29" ht="16.2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6.2" thickTop="1" x14ac:dyDescent="0.3"/>
    <row r="27" spans="1:29" ht="17.399999999999999" x14ac:dyDescent="0.3">
      <c r="A27" s="16" t="s">
        <v>43</v>
      </c>
    </row>
    <row r="28" spans="1:29" ht="17.399999999999999" x14ac:dyDescent="0.3">
      <c r="A28" s="16" t="s">
        <v>44</v>
      </c>
    </row>
    <row r="29" spans="1:29" ht="17.399999999999999" x14ac:dyDescent="0.3">
      <c r="A29" s="16" t="s">
        <v>45</v>
      </c>
      <c r="B29" s="3"/>
      <c r="C29" s="3"/>
      <c r="D29" s="3"/>
      <c r="E29" s="3"/>
      <c r="F29" s="6"/>
      <c r="G29" s="7"/>
      <c r="H29" s="8"/>
      <c r="I29" s="6"/>
      <c r="J29" s="7"/>
      <c r="K29" s="9"/>
      <c r="L29" s="6"/>
      <c r="M29" s="7"/>
      <c r="N29" s="8"/>
      <c r="O29" s="6"/>
      <c r="P29" s="7"/>
      <c r="Q29" s="8"/>
      <c r="R29" s="10"/>
      <c r="S29" s="7"/>
      <c r="T29" s="11"/>
      <c r="U29" s="15"/>
      <c r="V29" s="7"/>
      <c r="W29" s="13"/>
      <c r="Y29" s="14"/>
      <c r="Z29" s="14"/>
      <c r="AA29" s="10"/>
      <c r="AB29" s="7"/>
      <c r="AC29" s="11"/>
    </row>
    <row r="30" spans="1:29" ht="17.399999999999999" x14ac:dyDescent="0.3">
      <c r="A30" s="16" t="s">
        <v>46</v>
      </c>
    </row>
    <row r="31" spans="1:29" ht="17.399999999999999" x14ac:dyDescent="0.3">
      <c r="A31" s="16" t="s">
        <v>47</v>
      </c>
    </row>
    <row r="32" spans="1:29" x14ac:dyDescent="0.3">
      <c r="B32" s="3"/>
      <c r="C32" s="3"/>
      <c r="D32" s="3"/>
      <c r="E32" s="3"/>
      <c r="F32" s="6"/>
      <c r="G32" s="7"/>
      <c r="H32" s="8"/>
      <c r="I32" s="6"/>
      <c r="J32" s="7"/>
      <c r="K32" s="9"/>
      <c r="L32" s="6"/>
      <c r="M32" s="7"/>
      <c r="N32" s="8"/>
      <c r="O32" s="6"/>
      <c r="P32" s="7"/>
      <c r="Q32" s="8"/>
      <c r="R32" s="10"/>
      <c r="S32" s="7"/>
      <c r="T32" s="11"/>
      <c r="U32" s="12"/>
      <c r="V32" s="7"/>
      <c r="W32" s="13"/>
      <c r="Y32" s="14"/>
      <c r="Z32" s="14"/>
      <c r="AA32" s="10"/>
      <c r="AB32" s="7"/>
      <c r="AC32" s="11"/>
    </row>
    <row r="33" spans="2:29" x14ac:dyDescent="0.3">
      <c r="B33" s="3"/>
      <c r="C33" s="3"/>
      <c r="D33" s="3"/>
      <c r="E33" s="3"/>
      <c r="F33" s="6"/>
      <c r="G33" s="7"/>
      <c r="H33" s="8"/>
      <c r="I33" s="6"/>
      <c r="J33" s="7"/>
      <c r="K33" s="9"/>
      <c r="L33" s="6"/>
      <c r="M33" s="7"/>
      <c r="N33" s="8"/>
      <c r="O33" s="6"/>
      <c r="P33" s="7"/>
      <c r="Q33" s="8"/>
      <c r="R33" s="10"/>
      <c r="S33" s="7"/>
      <c r="T33" s="11"/>
      <c r="U33" s="15"/>
      <c r="V33" s="7"/>
      <c r="W33" s="13"/>
      <c r="Y33" s="14"/>
      <c r="Z33" s="14"/>
      <c r="AA33" s="10"/>
      <c r="AB33" s="7"/>
      <c r="AC33" s="11"/>
    </row>
    <row r="35" spans="2:29" x14ac:dyDescent="0.3">
      <c r="B35" s="3"/>
      <c r="C35" s="3"/>
      <c r="D35" s="3"/>
      <c r="E35" s="3"/>
      <c r="F35" s="6"/>
      <c r="G35" s="7"/>
      <c r="H35" s="8"/>
      <c r="I35" s="6"/>
      <c r="J35" s="7"/>
      <c r="K35" s="9"/>
      <c r="L35" s="6"/>
      <c r="M35" s="7"/>
      <c r="N35" s="8"/>
      <c r="O35" s="6"/>
      <c r="P35" s="7"/>
      <c r="Q35" s="8"/>
      <c r="R35" s="10"/>
      <c r="S35" s="7"/>
      <c r="T35" s="11"/>
      <c r="U35" s="12"/>
      <c r="V35" s="7"/>
      <c r="W35" s="13"/>
      <c r="Y35" s="14"/>
      <c r="Z35" s="14"/>
      <c r="AA35" s="10"/>
      <c r="AB35" s="7"/>
      <c r="AC35" s="11"/>
    </row>
    <row r="36" spans="2:29" x14ac:dyDescent="0.3">
      <c r="B36" s="3"/>
      <c r="C36" s="3"/>
      <c r="D36" s="3"/>
      <c r="E36" s="3"/>
      <c r="F36" s="6"/>
      <c r="G36" s="7"/>
      <c r="H36" s="8"/>
      <c r="I36" s="6"/>
      <c r="J36" s="7"/>
      <c r="K36" s="9"/>
      <c r="L36" s="6"/>
      <c r="M36" s="7"/>
      <c r="N36" s="8"/>
      <c r="O36" s="6"/>
      <c r="P36" s="7"/>
      <c r="Q36" s="8"/>
      <c r="R36" s="10"/>
      <c r="S36" s="7"/>
      <c r="T36" s="11"/>
      <c r="U36" s="12"/>
      <c r="V36" s="7"/>
      <c r="W36" s="13"/>
      <c r="Y36" s="14"/>
      <c r="Z36" s="14"/>
      <c r="AA36" s="10"/>
      <c r="AB36" s="7"/>
      <c r="AC36" s="11"/>
    </row>
    <row r="37" spans="2:29" x14ac:dyDescent="0.3">
      <c r="B37" s="3"/>
      <c r="C37" s="3"/>
      <c r="D37" s="3"/>
      <c r="E37" s="3"/>
      <c r="F37" s="6"/>
      <c r="G37" s="7"/>
      <c r="H37" s="8"/>
      <c r="I37" s="6"/>
      <c r="J37" s="7"/>
      <c r="K37" s="9"/>
      <c r="L37" s="6"/>
      <c r="M37" s="7"/>
      <c r="N37" s="8"/>
      <c r="O37" s="6"/>
      <c r="P37" s="7"/>
      <c r="Q37" s="8"/>
      <c r="R37" s="10"/>
      <c r="S37" s="7"/>
      <c r="T37" s="11"/>
      <c r="U37" s="15"/>
      <c r="V37" s="7"/>
      <c r="W37" s="13"/>
      <c r="Y37" s="14"/>
      <c r="Z37" s="14"/>
      <c r="AA37" s="10"/>
      <c r="AB37" s="7"/>
      <c r="AC37" s="11"/>
    </row>
    <row r="40" spans="2:29" x14ac:dyDescent="0.3">
      <c r="B40" s="3"/>
      <c r="C40" s="3"/>
      <c r="D40" s="3"/>
      <c r="E40" s="3"/>
      <c r="F40" s="6"/>
      <c r="G40" s="7"/>
      <c r="H40" s="8"/>
      <c r="I40" s="6"/>
      <c r="J40" s="7"/>
      <c r="K40" s="9"/>
      <c r="L40" s="6"/>
      <c r="M40" s="7"/>
      <c r="N40" s="8"/>
      <c r="O40" s="6"/>
      <c r="P40" s="7"/>
      <c r="Q40" s="8"/>
      <c r="R40" s="10"/>
      <c r="S40" s="7"/>
      <c r="T40" s="11"/>
      <c r="U40" s="12"/>
      <c r="V40" s="7"/>
      <c r="W40" s="13"/>
      <c r="Y40" s="14"/>
      <c r="Z40" s="14"/>
      <c r="AA40" s="10"/>
      <c r="AB40" s="7"/>
      <c r="AC40" s="11"/>
    </row>
    <row r="41" spans="2:29" x14ac:dyDescent="0.3">
      <c r="B41" s="3"/>
      <c r="C41" s="3"/>
      <c r="D41" s="3"/>
      <c r="E41" s="3"/>
      <c r="F41" s="6"/>
      <c r="G41" s="7"/>
      <c r="H41" s="8"/>
      <c r="I41" s="6"/>
      <c r="J41" s="7"/>
      <c r="K41" s="9"/>
      <c r="L41" s="6"/>
      <c r="M41" s="7"/>
      <c r="N41" s="8"/>
      <c r="O41" s="6"/>
      <c r="P41" s="7"/>
      <c r="Q41" s="8"/>
      <c r="R41" s="10"/>
      <c r="S41" s="7"/>
      <c r="T41" s="11"/>
      <c r="U41" s="12"/>
      <c r="V41" s="7"/>
      <c r="W41" s="13"/>
      <c r="Y41" s="14"/>
      <c r="Z41" s="14"/>
      <c r="AA41" s="10"/>
      <c r="AB41" s="7"/>
      <c r="AC41" s="11"/>
    </row>
    <row r="42" spans="2:29" x14ac:dyDescent="0.3">
      <c r="B42" s="3"/>
      <c r="C42" s="3"/>
      <c r="D42" s="3"/>
      <c r="E42" s="3"/>
      <c r="F42" s="6"/>
      <c r="G42" s="7"/>
      <c r="H42" s="8"/>
      <c r="I42" s="6"/>
      <c r="J42" s="7"/>
      <c r="K42" s="9"/>
      <c r="L42" s="6"/>
      <c r="M42" s="7"/>
      <c r="N42" s="8"/>
      <c r="O42" s="6"/>
      <c r="P42" s="7"/>
      <c r="Q42" s="8"/>
      <c r="R42" s="10"/>
      <c r="S42" s="7"/>
      <c r="T42" s="11"/>
      <c r="U42" s="15"/>
      <c r="V42" s="7"/>
      <c r="W42" s="13"/>
      <c r="Y42" s="14"/>
      <c r="Z42" s="14"/>
      <c r="AA42" s="10"/>
      <c r="AB42" s="7"/>
      <c r="AC42" s="11"/>
    </row>
    <row r="44" spans="2:29" x14ac:dyDescent="0.3">
      <c r="B44" s="3"/>
      <c r="C44" s="3"/>
      <c r="D44" s="3"/>
      <c r="E44" s="3"/>
      <c r="F44" s="6"/>
      <c r="G44" s="7"/>
      <c r="H44" s="8"/>
      <c r="I44" s="6"/>
      <c r="J44" s="7"/>
      <c r="K44" s="9"/>
      <c r="L44" s="6"/>
      <c r="M44" s="7"/>
      <c r="N44" s="8"/>
      <c r="O44" s="6"/>
      <c r="P44" s="7"/>
      <c r="Q44" s="8"/>
      <c r="R44" s="10"/>
      <c r="S44" s="7"/>
      <c r="T44" s="11"/>
      <c r="U44" s="12"/>
      <c r="V44" s="7"/>
      <c r="W44" s="13"/>
      <c r="Y44" s="14"/>
      <c r="Z44" s="14"/>
      <c r="AA44" s="10"/>
      <c r="AB44" s="7"/>
      <c r="AC44" s="11"/>
    </row>
    <row r="45" spans="2:29" x14ac:dyDescent="0.3">
      <c r="B45" s="3"/>
      <c r="C45" s="3"/>
      <c r="D45" s="3"/>
      <c r="E45" s="3"/>
      <c r="F45" s="6"/>
      <c r="G45" s="7"/>
      <c r="H45" s="8"/>
      <c r="I45" s="6"/>
      <c r="J45" s="7"/>
      <c r="K45" s="9"/>
      <c r="L45" s="6"/>
      <c r="M45" s="7"/>
      <c r="N45" s="8"/>
      <c r="O45" s="6"/>
      <c r="P45" s="7"/>
      <c r="Q45" s="8"/>
      <c r="R45" s="10"/>
      <c r="S45" s="7"/>
      <c r="T45" s="11"/>
      <c r="U45" s="12"/>
      <c r="V45" s="7"/>
      <c r="W45" s="13"/>
      <c r="Y45" s="14"/>
      <c r="Z45" s="14"/>
      <c r="AA45" s="10"/>
      <c r="AB45" s="7"/>
      <c r="AC45" s="11"/>
    </row>
    <row r="46" spans="2:29" x14ac:dyDescent="0.3">
      <c r="B46" s="3"/>
      <c r="C46" s="3"/>
      <c r="D46" s="3"/>
      <c r="E46" s="3"/>
      <c r="F46" s="6"/>
      <c r="G46" s="7"/>
      <c r="H46" s="8"/>
      <c r="I46" s="6"/>
      <c r="J46" s="7"/>
      <c r="K46" s="9"/>
      <c r="L46" s="6"/>
      <c r="M46" s="7"/>
      <c r="N46" s="8"/>
      <c r="O46" s="6"/>
      <c r="P46" s="7"/>
      <c r="Q46" s="8"/>
      <c r="R46" s="10"/>
      <c r="S46" s="7"/>
      <c r="T46" s="11"/>
      <c r="U46" s="15"/>
      <c r="V46" s="7"/>
      <c r="W46" s="13"/>
      <c r="Y46" s="14"/>
      <c r="Z46" s="14"/>
      <c r="AA46" s="10"/>
      <c r="AB46" s="7"/>
      <c r="AC46" s="11"/>
    </row>
    <row r="48" spans="2:29" x14ac:dyDescent="0.3">
      <c r="B48" s="3"/>
      <c r="C48" s="3"/>
      <c r="D48" s="3"/>
      <c r="E48" s="3"/>
      <c r="F48" s="6"/>
      <c r="G48" s="7"/>
      <c r="H48" s="8"/>
      <c r="I48" s="6"/>
      <c r="J48" s="7"/>
      <c r="K48" s="9"/>
      <c r="L48" s="6"/>
      <c r="M48" s="7"/>
      <c r="N48" s="8"/>
      <c r="O48" s="6"/>
      <c r="P48" s="7"/>
      <c r="Q48" s="8"/>
      <c r="R48" s="10"/>
      <c r="S48" s="7"/>
      <c r="T48" s="11"/>
      <c r="U48" s="12"/>
      <c r="V48" s="7"/>
      <c r="W48" s="13"/>
      <c r="Y48" s="14"/>
      <c r="Z48" s="14"/>
      <c r="AA48" s="10"/>
      <c r="AB48" s="7"/>
      <c r="AC48" s="11"/>
    </row>
    <row r="49" spans="1:29" x14ac:dyDescent="0.3">
      <c r="B49" s="3"/>
      <c r="C49" s="3"/>
      <c r="D49" s="3"/>
      <c r="E49" s="3"/>
      <c r="F49" s="6"/>
      <c r="G49" s="7"/>
      <c r="H49" s="8"/>
      <c r="I49" s="6"/>
      <c r="J49" s="7"/>
      <c r="K49" s="9"/>
      <c r="L49" s="6"/>
      <c r="M49" s="7"/>
      <c r="N49" s="8"/>
      <c r="O49" s="6"/>
      <c r="P49" s="7"/>
      <c r="Q49" s="8"/>
      <c r="R49" s="10"/>
      <c r="S49" s="7"/>
      <c r="T49" s="11"/>
      <c r="U49" s="12"/>
      <c r="V49" s="7"/>
      <c r="W49" s="13"/>
      <c r="Y49" s="14"/>
      <c r="Z49" s="14"/>
      <c r="AA49" s="10"/>
      <c r="AB49" s="7"/>
      <c r="AC49" s="11"/>
    </row>
    <row r="50" spans="1:29" x14ac:dyDescent="0.3">
      <c r="B50" s="3"/>
      <c r="C50" s="3"/>
      <c r="D50" s="3"/>
      <c r="E50" s="3"/>
      <c r="F50" s="6"/>
      <c r="G50" s="7"/>
      <c r="H50" s="8"/>
      <c r="I50" s="6"/>
      <c r="J50" s="7"/>
      <c r="K50" s="9"/>
      <c r="L50" s="6"/>
      <c r="M50" s="7"/>
      <c r="N50" s="8"/>
      <c r="O50" s="6"/>
      <c r="P50" s="7"/>
      <c r="Q50" s="8"/>
      <c r="R50" s="10"/>
      <c r="S50" s="7"/>
      <c r="T50" s="11"/>
      <c r="U50" s="15"/>
      <c r="V50" s="7"/>
      <c r="W50" s="13"/>
      <c r="Y50" s="14"/>
      <c r="Z50" s="14"/>
      <c r="AA50" s="10"/>
      <c r="AB50" s="7"/>
      <c r="AC50" s="11"/>
    </row>
    <row r="53" spans="1:29" ht="17.399999999999999" x14ac:dyDescent="0.3">
      <c r="A53" s="16"/>
    </row>
    <row r="54" spans="1:29" ht="17.399999999999999" x14ac:dyDescent="0.3">
      <c r="A54" s="16"/>
    </row>
    <row r="55" spans="1:29" ht="17.399999999999999" x14ac:dyDescent="0.3">
      <c r="A55" s="16"/>
    </row>
    <row r="56" spans="1:29" ht="17.399999999999999" x14ac:dyDescent="0.3">
      <c r="A56" s="16"/>
    </row>
    <row r="57" spans="1:29" ht="17.399999999999999" x14ac:dyDescent="0.3">
      <c r="A57" s="16"/>
    </row>
  </sheetData>
  <mergeCells count="16">
    <mergeCell ref="U5:W5"/>
    <mergeCell ref="AA5:AC5"/>
    <mergeCell ref="F5:H5"/>
    <mergeCell ref="I5:K5"/>
    <mergeCell ref="O5:Q5"/>
    <mergeCell ref="R5:T5"/>
    <mergeCell ref="L5:N5"/>
    <mergeCell ref="U3:W3"/>
    <mergeCell ref="AA3:AC3"/>
    <mergeCell ref="F4:H4"/>
    <mergeCell ref="I4:K4"/>
    <mergeCell ref="O4:Q4"/>
    <mergeCell ref="R4:T4"/>
    <mergeCell ref="U4:W4"/>
    <mergeCell ref="AA4:AC4"/>
    <mergeCell ref="L4:N4"/>
  </mergeCells>
  <phoneticPr fontId="1"/>
  <pageMargins left="0.75" right="0.75" top="1" bottom="1" header="0.5" footer="0.5"/>
  <pageSetup scale="40" orientation="landscape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92583-65BA-2D4A-B4EA-A69E7119EC94}">
  <dimension ref="A1:L17"/>
  <sheetViews>
    <sheetView workbookViewId="0">
      <selection activeCell="A9" sqref="A9"/>
    </sheetView>
  </sheetViews>
  <sheetFormatPr defaultColWidth="10.796875" defaultRowHeight="16.05" customHeight="1" x14ac:dyDescent="0.3"/>
  <cols>
    <col min="1" max="1" width="20" style="2" customWidth="1"/>
    <col min="2" max="2" width="13.296875" style="2" customWidth="1"/>
    <col min="3" max="9" width="12.796875" style="2" customWidth="1"/>
    <col min="10" max="10" width="10.796875" style="2"/>
    <col min="11" max="12" width="0" style="2" hidden="1" customWidth="1"/>
    <col min="13" max="16384" width="10.796875" style="2"/>
  </cols>
  <sheetData>
    <row r="1" spans="1:12" ht="37.049999999999997" customHeight="1" x14ac:dyDescent="0.3">
      <c r="A1" s="21" t="s">
        <v>50</v>
      </c>
      <c r="B1" s="21"/>
      <c r="C1" s="21"/>
      <c r="D1" s="21"/>
      <c r="E1" s="21"/>
      <c r="F1" s="21"/>
      <c r="G1" s="21"/>
      <c r="H1" s="21"/>
      <c r="I1" s="21"/>
    </row>
    <row r="5" spans="1:12" ht="16.05" customHeight="1" x14ac:dyDescent="0.3">
      <c r="C5" s="19" t="s">
        <v>48</v>
      </c>
      <c r="D5" s="19"/>
      <c r="E5" s="19"/>
      <c r="F5" s="19"/>
      <c r="G5" s="19" t="s">
        <v>19</v>
      </c>
      <c r="H5" s="19"/>
      <c r="I5" s="3" t="s">
        <v>27</v>
      </c>
    </row>
    <row r="6" spans="1:12" ht="16.05" customHeight="1" x14ac:dyDescent="0.3">
      <c r="C6" s="19" t="s">
        <v>20</v>
      </c>
      <c r="D6" s="19"/>
      <c r="E6" s="19" t="s">
        <v>21</v>
      </c>
      <c r="F6" s="19"/>
      <c r="G6" s="19" t="s">
        <v>49</v>
      </c>
      <c r="H6" s="19"/>
      <c r="I6" s="3" t="s">
        <v>28</v>
      </c>
      <c r="K6" s="2" t="s">
        <v>24</v>
      </c>
      <c r="L6" s="2" t="s">
        <v>25</v>
      </c>
    </row>
    <row r="7" spans="1:12" ht="16.05" customHeight="1" x14ac:dyDescent="0.3">
      <c r="A7" s="2" t="s">
        <v>1</v>
      </c>
      <c r="B7" s="3" t="s">
        <v>22</v>
      </c>
      <c r="C7" s="3" t="s">
        <v>23</v>
      </c>
      <c r="D7" s="7" t="s">
        <v>4</v>
      </c>
      <c r="E7" s="3" t="s">
        <v>23</v>
      </c>
      <c r="F7" s="7" t="s">
        <v>4</v>
      </c>
      <c r="G7" s="3" t="s">
        <v>23</v>
      </c>
      <c r="H7" s="7" t="s">
        <v>4</v>
      </c>
      <c r="I7" s="3" t="s">
        <v>26</v>
      </c>
    </row>
    <row r="8" spans="1:12" ht="7.95" customHeight="1" thickBot="1" x14ac:dyDescent="0.35">
      <c r="A8" s="4"/>
      <c r="B8" s="4"/>
      <c r="C8" s="4"/>
      <c r="D8" s="4"/>
      <c r="E8" s="4"/>
      <c r="F8" s="4"/>
      <c r="G8" s="4"/>
      <c r="H8" s="4"/>
      <c r="I8" s="5"/>
    </row>
    <row r="9" spans="1:12" ht="16.05" customHeight="1" thickTop="1" x14ac:dyDescent="0.3">
      <c r="I9" s="3"/>
    </row>
    <row r="10" spans="1:12" ht="16.05" customHeight="1" x14ac:dyDescent="0.3">
      <c r="A10" s="2" t="str">
        <f>'Table S4A'!A8</f>
        <v>15-OTW-011-MOG</v>
      </c>
      <c r="B10" s="3" t="str">
        <f>'Table S4A'!B8</f>
        <v>a</v>
      </c>
      <c r="C10" s="17">
        <f>'Table S4A'!AA8</f>
        <v>270.85000000000002</v>
      </c>
      <c r="D10" s="17">
        <f>'Table S4A'!AC8</f>
        <v>6.4812421648940104</v>
      </c>
      <c r="E10" s="17">
        <f>SUM(L10:L11)/SUM(K10:K11)</f>
        <v>270.2129954597703</v>
      </c>
      <c r="F10" s="17">
        <f>1/SQRT(SUM(K10:K11))</f>
        <v>3.9048903673266748</v>
      </c>
      <c r="G10" s="17">
        <f>E10-10.45</f>
        <v>259.76299545977031</v>
      </c>
      <c r="H10" s="18">
        <f>SQRT(F10^2 + 2.77^2)</f>
        <v>4.7875953025334814</v>
      </c>
      <c r="I10" s="17">
        <f>100*(1-G10/E10)</f>
        <v>3.8673195499791535</v>
      </c>
      <c r="K10" s="2">
        <f>(1/D10^2)</f>
        <v>2.3805839572447123E-2</v>
      </c>
      <c r="L10" s="2">
        <f>K10*C10</f>
        <v>6.4478116481973036</v>
      </c>
    </row>
    <row r="11" spans="1:12" ht="16.05" customHeight="1" x14ac:dyDescent="0.3">
      <c r="B11" s="3" t="str">
        <f>'Table S4A'!B11</f>
        <v>b</v>
      </c>
      <c r="C11" s="17">
        <f>'Table S4A'!AA11</f>
        <v>269.85000000000002</v>
      </c>
      <c r="D11" s="17">
        <f>'Table S4A'!AC11</f>
        <v>4.8925760086073264</v>
      </c>
      <c r="E11" s="17"/>
      <c r="F11" s="17"/>
      <c r="G11" s="3"/>
      <c r="H11" s="3"/>
      <c r="I11" s="3"/>
      <c r="K11" s="2">
        <f t="shared" ref="K11:K15" si="0">(1/D11^2)</f>
        <v>4.1775805959736484E-2</v>
      </c>
      <c r="L11" s="2">
        <f t="shared" ref="L11:L15" si="1">K11*C11</f>
        <v>11.273201238234892</v>
      </c>
    </row>
    <row r="12" spans="1:12" ht="16.05" customHeight="1" x14ac:dyDescent="0.3">
      <c r="A12" s="2" t="str">
        <f>'Table S4A'!A14</f>
        <v>15-OTW-012-MOG</v>
      </c>
      <c r="B12" s="3" t="str">
        <f>'Table S4A'!B14</f>
        <v>a</v>
      </c>
      <c r="C12" s="17">
        <f>'Table S4A'!AA14</f>
        <v>436.44</v>
      </c>
      <c r="D12" s="17">
        <f>'Table S4A'!AC14</f>
        <v>9.155020480588778</v>
      </c>
      <c r="E12" s="17">
        <f>SUM(L12:L13)/SUM(K12:K13)</f>
        <v>429.05669783777887</v>
      </c>
      <c r="F12" s="17">
        <f>1/SQRT(SUM(K12:K13))</f>
        <v>5.1596039271711849</v>
      </c>
      <c r="G12" s="17">
        <f>E12-10.45</f>
        <v>418.60669783777888</v>
      </c>
      <c r="H12" s="18">
        <f>SQRT(F12^2 + 2.77^2)</f>
        <v>5.8561431578540084</v>
      </c>
      <c r="I12" s="17">
        <f>100*(1-G12/E12)</f>
        <v>2.4355755434334214</v>
      </c>
      <c r="K12" s="2">
        <f t="shared" si="0"/>
        <v>1.1931124007330486E-2</v>
      </c>
      <c r="L12" s="2">
        <f t="shared" si="1"/>
        <v>5.2072197617593172</v>
      </c>
    </row>
    <row r="13" spans="1:12" ht="16.05" customHeight="1" x14ac:dyDescent="0.3">
      <c r="B13" s="3" t="str">
        <f>'Table S4A'!B17</f>
        <v>b</v>
      </c>
      <c r="C13" s="17">
        <f>'Table S4A'!AA17</f>
        <v>425.62</v>
      </c>
      <c r="D13" s="17">
        <f>'Table S4A'!AC17</f>
        <v>6.2460387446765004</v>
      </c>
      <c r="E13" s="17"/>
      <c r="F13" s="17"/>
      <c r="G13" s="3"/>
      <c r="H13" s="3"/>
      <c r="I13" s="3"/>
      <c r="K13" s="2">
        <f t="shared" si="0"/>
        <v>2.5632481480532137E-2</v>
      </c>
      <c r="L13" s="2">
        <f t="shared" si="1"/>
        <v>10.909696767744089</v>
      </c>
    </row>
    <row r="14" spans="1:12" ht="16.05" customHeight="1" x14ac:dyDescent="0.3">
      <c r="A14" s="2" t="str">
        <f>'Table S4A'!A20</f>
        <v>15-OTW-013-MOG</v>
      </c>
      <c r="B14" s="3" t="str">
        <f>'Table S4A'!B20</f>
        <v>a</v>
      </c>
      <c r="C14" s="17">
        <f>'Table S4A'!AA20</f>
        <v>911.89</v>
      </c>
      <c r="D14" s="17">
        <f>'Table S4A'!AC20</f>
        <v>18.525226044504826</v>
      </c>
      <c r="E14" s="17">
        <f>SUM(L14:L15)/SUM(K14:K15)</f>
        <v>884.2438363106919</v>
      </c>
      <c r="F14" s="17">
        <f>1/SQRT(SUM(K14:K15))</f>
        <v>9.6868581612799058</v>
      </c>
      <c r="G14" s="17">
        <f>E14-10.45</f>
        <v>873.79383631069186</v>
      </c>
      <c r="H14" s="18">
        <f>SQRT(F14^2 + 2.77^2)</f>
        <v>10.075123872030314</v>
      </c>
      <c r="I14" s="17">
        <f>100*(1-G14/E14)</f>
        <v>1.1818007172772926</v>
      </c>
      <c r="K14" s="2">
        <f t="shared" si="0"/>
        <v>2.9138887593827224E-3</v>
      </c>
      <c r="L14" s="2">
        <f t="shared" si="1"/>
        <v>2.6571460207935105</v>
      </c>
    </row>
    <row r="15" spans="1:12" ht="16.05" customHeight="1" x14ac:dyDescent="0.3">
      <c r="B15" s="3" t="str">
        <f>'Table S4A'!B23</f>
        <v>b</v>
      </c>
      <c r="C15" s="17">
        <f>'Table S4A'!AA23</f>
        <v>873.84</v>
      </c>
      <c r="D15" s="17">
        <f>'Table S4A'!AC23</f>
        <v>11.364303762219663</v>
      </c>
      <c r="E15" s="17"/>
      <c r="F15" s="17"/>
      <c r="G15" s="3"/>
      <c r="H15" s="3"/>
      <c r="K15" s="2">
        <f t="shared" si="0"/>
        <v>7.7430904532340581E-3</v>
      </c>
      <c r="L15" s="2">
        <f t="shared" si="1"/>
        <v>6.7662221616540492</v>
      </c>
    </row>
    <row r="16" spans="1:12" ht="9" customHeight="1" thickBot="1" x14ac:dyDescent="0.35">
      <c r="A16" s="4"/>
      <c r="B16" s="4"/>
      <c r="C16" s="4"/>
      <c r="D16" s="4"/>
      <c r="E16" s="4"/>
      <c r="F16" s="4"/>
      <c r="G16" s="4"/>
      <c r="H16" s="4"/>
      <c r="I16" s="4"/>
    </row>
    <row r="17" s="2" customFormat="1" ht="16.05" customHeight="1" thickTop="1" x14ac:dyDescent="0.3"/>
  </sheetData>
  <mergeCells count="6">
    <mergeCell ref="A1:I1"/>
    <mergeCell ref="C5:F5"/>
    <mergeCell ref="G5:H5"/>
    <mergeCell ref="C6:D6"/>
    <mergeCell ref="E6:F6"/>
    <mergeCell ref="G6:H6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S4A</vt:lpstr>
      <vt:lpstr>Table S4B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Gordon R Bromley</cp:lastModifiedBy>
  <cp:lastPrinted>2013-06-21T17:59:09Z</cp:lastPrinted>
  <dcterms:created xsi:type="dcterms:W3CDTF">2010-09-15T17:45:36Z</dcterms:created>
  <dcterms:modified xsi:type="dcterms:W3CDTF">2024-03-16T18:29:02Z</dcterms:modified>
</cp:coreProperties>
</file>